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67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'план'!$A$1:$F$75</definedName>
  </definedNames>
  <calcPr fullCalcOnLoad="1"/>
</workbook>
</file>

<file path=xl/sharedStrings.xml><?xml version="1.0" encoding="utf-8"?>
<sst xmlns="http://schemas.openxmlformats.org/spreadsheetml/2006/main" count="251" uniqueCount="148">
  <si>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</si>
  <si>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</si>
  <si>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</si>
  <si>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</si>
  <si>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</si>
  <si>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</si>
  <si>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</si>
  <si>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</si>
  <si>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</si>
  <si>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</si>
  <si>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</si>
  <si>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</si>
  <si>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</si>
  <si>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</si>
  <si>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</si>
  <si>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</si>
  <si>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</si>
  <si>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</si>
  <si>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</si>
  <si>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</si>
  <si>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</si>
  <si>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</si>
  <si>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</si>
  <si>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</si>
  <si>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</si>
  <si>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</si>
  <si>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</si>
  <si>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</si>
  <si>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</si>
  <si>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</si>
  <si>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</si>
  <si>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</si>
  <si>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</si>
  <si>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</si>
  <si>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</si>
  <si>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</si>
  <si>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</si>
  <si>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</si>
  <si>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</si>
  <si>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</si>
  <si>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</si>
  <si>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</si>
  <si>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</si>
  <si>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</si>
  <si>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</si>
  <si>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</si>
  <si>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</si>
  <si>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</si>
  <si>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</si>
  <si>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</si>
  <si>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</si>
  <si>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</si>
  <si>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</si>
  <si>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</si>
  <si>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</si>
  <si>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</si>
  <si>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</si>
  <si>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</si>
  <si>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</si>
  <si>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</si>
  <si>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</si>
  <si>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24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</si>
  <si>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</si>
  <si>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</si>
  <si>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</si>
  <si>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</si>
  <si>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</si>
  <si>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</si>
  <si>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</si>
  <si>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</si>
  <si>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</si>
  <si>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</si>
  <si>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</si>
  <si>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</si>
  <si>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</si>
  <si>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</si>
  <si>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</si>
  <si>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</si>
  <si>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</si>
  <si>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</si>
  <si>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</si>
  <si>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</si>
  <si>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с автовышки                    </t>
  </si>
  <si>
    <t xml:space="preserve">Очистка кровли от снега толщ. слоя до 50 см 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</si>
  <si>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</si>
  <si>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</si>
  <si>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</si>
  <si>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</si>
  <si>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</si>
  <si>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</si>
  <si>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шт</t>
  </si>
  <si>
    <t>Дератизация</t>
  </si>
  <si>
    <t>Дезинсекция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</si>
  <si>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</si>
  <si>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</si>
  <si>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</si>
  <si>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</si>
  <si>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</si>
  <si>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</si>
  <si>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</si>
  <si>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</si>
  <si>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</si>
  <si>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</si>
  <si>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2.3 Работы по содержанию и ремонту лифта (лифтов) в МКД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</si>
  <si>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</si>
  <si>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</si>
  <si>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</si>
  <si>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</si>
  <si>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</si>
  <si>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</si>
  <si>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</si>
  <si>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</si>
  <si>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</si>
  <si>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</si>
  <si>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</si>
  <si>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</si>
  <si>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</si>
  <si>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</si>
  <si>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Очистка подъездных козырьков от снега толщ. слоя до 50 см с автовышки</t>
  </si>
  <si>
    <t xml:space="preserve">Ремонт рулонной кровли: смена покрытия из наплавляемых материалов в 1 слой 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</si>
  <si>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</si>
  <si>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</si>
  <si>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</si>
  <si>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</si>
  <si>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</si>
  <si>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</si>
  <si>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</si>
  <si>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</si>
  <si>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</si>
  <si>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</si>
  <si>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</si>
  <si>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Волгоградская 24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</si>
  <si>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</si>
  <si>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</si>
  <si>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</si>
  <si>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</si>
  <si>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План   оказания   услуг  и  выполнения  работ  на  2022 год</t>
  </si>
  <si>
    <t>Непредвиденные расходы</t>
  </si>
  <si>
    <t>Ежедневное обслуживание лифтов в многоквартирных домах высотой  9 этажей</t>
  </si>
  <si>
    <t>Периодический осмотр исправности состояния кабины лифта с проверкой диспетчерской связи и точности остановок, осмотр исправности автоматических замков дверей шахты, осмотр санитарного состояния кабины лифта и приямка шахты (1 раз в месяц)</t>
  </si>
  <si>
    <t>Техническое обслуживание лифтового оборудования с проверкой работы всех систем и устранением мелких неисправностей (1 раз в 3 месяца)</t>
  </si>
  <si>
    <t>Периодическое освидетельствование (1 раз в год)</t>
  </si>
  <si>
    <t>Текущий ремонт лифтов</t>
  </si>
  <si>
    <t>Аварийное обслуживание лифтов</t>
  </si>
  <si>
    <t>лифт</t>
  </si>
  <si>
    <t>"22" декабря 2021 г.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</si>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</sst>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171" fontId="5" fillId="33" borderId="10" xfId="58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 wrapText="1" indent="1"/>
    </xf>
    <xf numFmtId="17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 indent="5"/>
    </xf>
    <xf numFmtId="0" fontId="4" fillId="34" borderId="10" xfId="0" applyFont="1" applyFill="1" applyBorder="1" applyAlignment="1">
      <alignment horizontal="left" vertical="center" wrapText="1" indent="1"/>
    </xf>
    <xf numFmtId="172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left" vertical="center" wrapText="1" indent="3"/>
    </xf>
    <xf numFmtId="0" fontId="4" fillId="34" borderId="12" xfId="0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top" wrapText="1" indent="3"/>
    </xf>
    <xf numFmtId="2" fontId="5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/>
    </xf>
    <xf numFmtId="0" fontId="4" fillId="34" borderId="12" xfId="0" applyFont="1" applyFill="1" applyBorder="1" applyAlignment="1">
      <alignment horizontal="left" vertical="center" wrapText="1" indent="3"/>
    </xf>
    <xf numFmtId="0" fontId="8" fillId="34" borderId="0" xfId="0" applyFont="1" applyFill="1" applyAlignment="1">
      <alignment vertical="center"/>
    </xf>
    <xf numFmtId="173" fontId="4" fillId="34" borderId="12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wrapText="1" indent="3"/>
    </xf>
    <xf numFmtId="4" fontId="11" fillId="34" borderId="10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9">
      <selection activeCell="G22" sqref="G2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9" t="s">
        <v>60</v>
      </c>
      <c r="B1" s="69"/>
      <c r="C1" s="69"/>
      <c r="D1" s="69"/>
      <c r="E1" s="69"/>
    </row>
    <row r="2" spans="1:5" ht="7.5" customHeight="1">
      <c r="A2" s="1"/>
      <c r="B2" s="1"/>
      <c r="C2" s="1"/>
      <c r="D2" s="1"/>
      <c r="E2" s="1"/>
    </row>
    <row r="3" spans="1:5" ht="14.25">
      <c r="A3" s="70" t="s">
        <v>61</v>
      </c>
      <c r="B3" s="70"/>
      <c r="C3" s="70"/>
      <c r="D3" s="70"/>
      <c r="E3" s="70"/>
    </row>
    <row r="4" spans="1:5" ht="14.25">
      <c r="A4" s="71" t="s">
        <v>0</v>
      </c>
      <c r="B4" s="71"/>
      <c r="C4" s="71"/>
      <c r="D4" s="71"/>
      <c r="E4" s="71"/>
    </row>
    <row r="5" spans="1:5" ht="14.25">
      <c r="A5" s="2" t="s">
        <v>1</v>
      </c>
      <c r="B5" s="2" t="s">
        <v>2</v>
      </c>
      <c r="C5" s="2" t="s">
        <v>3</v>
      </c>
      <c r="D5" s="72" t="s">
        <v>4</v>
      </c>
      <c r="E5" s="73"/>
    </row>
    <row r="6" spans="1:5" ht="15">
      <c r="A6" s="3" t="s">
        <v>5</v>
      </c>
      <c r="B6" s="4" t="s">
        <v>6</v>
      </c>
      <c r="C6" s="5" t="s">
        <v>7</v>
      </c>
      <c r="D6" s="78">
        <v>43466</v>
      </c>
      <c r="E6" s="79"/>
    </row>
    <row r="7" spans="1:5" ht="15">
      <c r="A7" s="3" t="s">
        <v>8</v>
      </c>
      <c r="B7" s="4" t="s">
        <v>9</v>
      </c>
      <c r="C7" s="5" t="s">
        <v>7</v>
      </c>
      <c r="D7" s="74" t="s">
        <v>58</v>
      </c>
      <c r="E7" s="75"/>
    </row>
    <row r="8" spans="1:5" ht="15">
      <c r="A8" s="8" t="s">
        <v>10</v>
      </c>
      <c r="B8" s="7" t="s">
        <v>11</v>
      </c>
      <c r="C8" s="9" t="s">
        <v>12</v>
      </c>
      <c r="D8" s="80">
        <f>3333.6*12*4.07</f>
        <v>162813.024</v>
      </c>
      <c r="E8" s="81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3333.6*12*1.55</f>
        <v>62004.96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3333.6*12*0.12</f>
        <v>4800.383999999999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3333.6*12*1.1</f>
        <v>44003.52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3333.6*12*0.73</f>
        <v>29202.335999999996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3333.6*12*0.57</f>
        <v>22801.823999999997</v>
      </c>
    </row>
    <row r="15" spans="1:5" ht="15">
      <c r="A15" s="3" t="s">
        <v>13</v>
      </c>
      <c r="B15" s="4" t="s">
        <v>6</v>
      </c>
      <c r="C15" s="5" t="s">
        <v>7</v>
      </c>
      <c r="D15" s="78">
        <v>43466</v>
      </c>
      <c r="E15" s="79"/>
    </row>
    <row r="16" spans="1:5" ht="45" customHeight="1">
      <c r="A16" s="3" t="s">
        <v>14</v>
      </c>
      <c r="B16" s="4" t="s">
        <v>9</v>
      </c>
      <c r="C16" s="5" t="s">
        <v>7</v>
      </c>
      <c r="D16" s="74" t="s">
        <v>57</v>
      </c>
      <c r="E16" s="75"/>
    </row>
    <row r="17" spans="1:5" ht="15">
      <c r="A17" s="8" t="s">
        <v>15</v>
      </c>
      <c r="B17" s="7" t="s">
        <v>11</v>
      </c>
      <c r="C17" s="9" t="s">
        <v>12</v>
      </c>
      <c r="D17" s="76">
        <f>SUM(E19:E24)</f>
        <v>167213.37600000002</v>
      </c>
      <c r="E17" s="77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3333.6*12*0.9</f>
        <v>36002.88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3333.6*12*1.79</f>
        <v>71605.728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3333.6*12*0.44</f>
        <v>17601.408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3333.6*12*0.09</f>
        <v>3600.2879999999996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8">
        <f>3333.6*12*0.9</f>
        <v>36002.88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3333.6*12*0.06</f>
        <v>2400.1919999999996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7">
        <f>SUM(E29:E31)</f>
        <v>348427.872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6">
        <f>3333.6*12*0.62</f>
        <v>24801.983999999997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6">
        <f>3333.6*12*4.19</f>
        <v>167613.408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6">
        <f>3333.6*12*3.9</f>
        <v>156012.47999999998</v>
      </c>
    </row>
    <row r="33" ht="12.75">
      <c r="E33" s="13">
        <f>SUM(E27,D17,D8)</f>
        <v>678454.272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BreakPreview" zoomScale="145" zoomScaleNormal="80" zoomScaleSheetLayoutView="145" zoomScalePageLayoutView="0" workbookViewId="0" topLeftCell="A22">
      <selection activeCell="F61" sqref="F61"/>
    </sheetView>
  </sheetViews>
  <sheetFormatPr defaultColWidth="8.875" defaultRowHeight="12.75" outlineLevelRow="2"/>
  <cols>
    <col min="1" max="1" width="62.75390625" style="20" customWidth="1"/>
    <col min="2" max="2" width="12.125" style="20" customWidth="1"/>
    <col min="3" max="3" width="17.625" style="20" customWidth="1"/>
    <col min="4" max="4" width="11.25390625" style="20" customWidth="1"/>
    <col min="5" max="5" width="13.875" style="20" customWidth="1"/>
    <col min="6" max="6" width="15.375" style="20" customWidth="1"/>
    <col min="7" max="16384" width="8.875" style="20" customWidth="1"/>
  </cols>
  <sheetData>
    <row r="1" spans="1:6" ht="18.75">
      <c r="A1" s="82" t="s">
        <v>136</v>
      </c>
      <c r="B1" s="82"/>
      <c r="C1" s="82"/>
      <c r="D1" s="82"/>
      <c r="E1" s="82"/>
      <c r="F1" s="82"/>
    </row>
    <row r="2" spans="1:6" ht="15">
      <c r="A2" s="83" t="s">
        <v>129</v>
      </c>
      <c r="B2" s="83"/>
      <c r="C2" s="83"/>
      <c r="D2" s="83"/>
      <c r="E2" s="83"/>
      <c r="F2" s="83"/>
    </row>
    <row r="3" spans="1:6" ht="19.5">
      <c r="A3" s="83" t="s">
        <v>131</v>
      </c>
      <c r="B3" s="83"/>
      <c r="C3" s="83"/>
      <c r="D3" s="83"/>
      <c r="E3" s="83"/>
      <c r="F3" s="83"/>
    </row>
    <row r="4" ht="9.75" customHeight="1">
      <c r="A4" s="21"/>
    </row>
    <row r="5" spans="1:6" ht="15">
      <c r="A5" s="40" t="s">
        <v>130</v>
      </c>
      <c r="D5" s="84" t="s">
        <v>145</v>
      </c>
      <c r="E5" s="84"/>
      <c r="F5" s="84"/>
    </row>
    <row r="6" ht="15">
      <c r="A6" s="21"/>
    </row>
    <row r="7" spans="1:6" ht="119.25" customHeight="1">
      <c r="A7" s="22" t="s">
        <v>62</v>
      </c>
      <c r="B7" s="22" t="s">
        <v>63</v>
      </c>
      <c r="C7" s="22" t="s">
        <v>64</v>
      </c>
      <c r="D7" s="22" t="s">
        <v>65</v>
      </c>
      <c r="E7" s="22" t="s">
        <v>66</v>
      </c>
      <c r="F7" s="22" t="s">
        <v>67</v>
      </c>
    </row>
    <row r="8" spans="1:6" s="28" customFormat="1" ht="32.25" customHeight="1">
      <c r="A8" s="23" t="s">
        <v>97</v>
      </c>
      <c r="B8" s="24">
        <f>3036.7+297.2</f>
        <v>3333.8999999999996</v>
      </c>
      <c r="C8" s="38">
        <v>12</v>
      </c>
      <c r="D8" s="25" t="s">
        <v>68</v>
      </c>
      <c r="E8" s="26">
        <f>E9+E10+E21+E24+E39</f>
        <v>11.468927232370499</v>
      </c>
      <c r="F8" s="27">
        <f>F9+F10+F21+F24+F39</f>
        <v>458835.07800000004</v>
      </c>
    </row>
    <row r="9" spans="1:6" s="63" customFormat="1" ht="19.5" customHeight="1" outlineLevel="1">
      <c r="A9" s="49" t="s">
        <v>98</v>
      </c>
      <c r="B9" s="50">
        <f>B8</f>
        <v>3333.8999999999996</v>
      </c>
      <c r="C9" s="51">
        <v>12</v>
      </c>
      <c r="D9" s="52" t="s">
        <v>7</v>
      </c>
      <c r="E9" s="53">
        <v>1.55</v>
      </c>
      <c r="F9" s="54">
        <f>ROUND(B9*C9*E9,2)</f>
        <v>62010.54</v>
      </c>
    </row>
    <row r="10" spans="1:6" s="55" customFormat="1" ht="46.5" customHeight="1" outlineLevel="1">
      <c r="A10" s="49" t="s">
        <v>99</v>
      </c>
      <c r="B10" s="50">
        <f>B8</f>
        <v>3333.8999999999996</v>
      </c>
      <c r="C10" s="51" t="s">
        <v>7</v>
      </c>
      <c r="D10" s="52" t="s">
        <v>7</v>
      </c>
      <c r="E10" s="53">
        <f>F10/B10/12</f>
        <v>3.740728326184549</v>
      </c>
      <c r="F10" s="54">
        <f>SUM(F11:F20)</f>
        <v>149654.57</v>
      </c>
    </row>
    <row r="11" spans="1:6" s="55" customFormat="1" ht="19.5" customHeight="1" outlineLevel="2">
      <c r="A11" s="56" t="s">
        <v>100</v>
      </c>
      <c r="B11" s="50">
        <v>785</v>
      </c>
      <c r="C11" s="51">
        <v>72</v>
      </c>
      <c r="D11" s="52" t="s">
        <v>68</v>
      </c>
      <c r="E11" s="53">
        <v>0.37</v>
      </c>
      <c r="F11" s="54">
        <f>ROUND(B11*C11*E11,2)</f>
        <v>20912.4</v>
      </c>
    </row>
    <row r="12" spans="1:6" s="55" customFormat="1" ht="18" customHeight="1" outlineLevel="2">
      <c r="A12" s="56" t="s">
        <v>70</v>
      </c>
      <c r="B12" s="50">
        <v>1910</v>
      </c>
      <c r="C12" s="51">
        <v>26</v>
      </c>
      <c r="D12" s="52" t="s">
        <v>68</v>
      </c>
      <c r="E12" s="53">
        <v>0.36</v>
      </c>
      <c r="F12" s="54">
        <f aca="true" t="shared" si="0" ref="F12:F20">ROUND(B12*C12*E12,2)</f>
        <v>17877.6</v>
      </c>
    </row>
    <row r="13" spans="1:6" s="55" customFormat="1" ht="18" customHeight="1" outlineLevel="2">
      <c r="A13" s="56" t="s">
        <v>71</v>
      </c>
      <c r="B13" s="50">
        <v>1910</v>
      </c>
      <c r="C13" s="51">
        <v>3</v>
      </c>
      <c r="D13" s="52" t="s">
        <v>68</v>
      </c>
      <c r="E13" s="53">
        <v>3.58</v>
      </c>
      <c r="F13" s="54">
        <f t="shared" si="0"/>
        <v>20513.4</v>
      </c>
    </row>
    <row r="14" spans="1:6" s="55" customFormat="1" ht="16.5" customHeight="1" outlineLevel="2">
      <c r="A14" s="56" t="s">
        <v>72</v>
      </c>
      <c r="B14" s="50">
        <v>1</v>
      </c>
      <c r="C14" s="51">
        <v>124</v>
      </c>
      <c r="D14" s="52" t="s">
        <v>68</v>
      </c>
      <c r="E14" s="53">
        <v>6.98</v>
      </c>
      <c r="F14" s="54">
        <f t="shared" si="0"/>
        <v>865.52</v>
      </c>
    </row>
    <row r="15" spans="1:6" s="55" customFormat="1" ht="20.25" customHeight="1" outlineLevel="2">
      <c r="A15" s="56" t="s">
        <v>73</v>
      </c>
      <c r="B15" s="50">
        <v>7.2</v>
      </c>
      <c r="C15" s="51">
        <v>124</v>
      </c>
      <c r="D15" s="52" t="s">
        <v>68</v>
      </c>
      <c r="E15" s="53">
        <v>0.65</v>
      </c>
      <c r="F15" s="54">
        <f t="shared" si="0"/>
        <v>580.32</v>
      </c>
    </row>
    <row r="16" spans="1:6" s="55" customFormat="1" ht="17.25" customHeight="1" outlineLevel="2">
      <c r="A16" s="56" t="s">
        <v>74</v>
      </c>
      <c r="B16" s="50">
        <f>B11*0.8</f>
        <v>628</v>
      </c>
      <c r="C16" s="51">
        <v>72</v>
      </c>
      <c r="D16" s="52" t="s">
        <v>68</v>
      </c>
      <c r="E16" s="53">
        <v>1.45</v>
      </c>
      <c r="F16" s="54">
        <f t="shared" si="0"/>
        <v>65563.2</v>
      </c>
    </row>
    <row r="17" spans="1:6" s="55" customFormat="1" ht="15.75" customHeight="1" outlineLevel="2">
      <c r="A17" s="56" t="s">
        <v>75</v>
      </c>
      <c r="B17" s="50">
        <v>1</v>
      </c>
      <c r="C17" s="51">
        <v>123</v>
      </c>
      <c r="D17" s="52" t="s">
        <v>68</v>
      </c>
      <c r="E17" s="53">
        <v>17.4</v>
      </c>
      <c r="F17" s="54">
        <f t="shared" si="0"/>
        <v>2140.2</v>
      </c>
    </row>
    <row r="18" spans="1:6" s="55" customFormat="1" ht="30.75" customHeight="1" outlineLevel="2">
      <c r="A18" s="56" t="s">
        <v>76</v>
      </c>
      <c r="B18" s="50">
        <f>B11*0.15</f>
        <v>117.75</v>
      </c>
      <c r="C18" s="51">
        <v>3</v>
      </c>
      <c r="D18" s="52" t="s">
        <v>68</v>
      </c>
      <c r="E18" s="53">
        <v>20.39</v>
      </c>
      <c r="F18" s="54">
        <f t="shared" si="0"/>
        <v>7202.77</v>
      </c>
    </row>
    <row r="19" spans="1:6" s="55" customFormat="1" ht="29.25" customHeight="1" outlineLevel="2">
      <c r="A19" s="56" t="s">
        <v>77</v>
      </c>
      <c r="B19" s="50">
        <v>7.2</v>
      </c>
      <c r="C19" s="51">
        <v>123</v>
      </c>
      <c r="D19" s="52" t="s">
        <v>68</v>
      </c>
      <c r="E19" s="53">
        <v>3.99</v>
      </c>
      <c r="F19" s="54">
        <f t="shared" si="0"/>
        <v>3533.54</v>
      </c>
    </row>
    <row r="20" spans="1:6" s="55" customFormat="1" ht="29.25" customHeight="1" outlineLevel="2">
      <c r="A20" s="56" t="s">
        <v>78</v>
      </c>
      <c r="B20" s="50">
        <f>B11*0.3</f>
        <v>235.5</v>
      </c>
      <c r="C20" s="51">
        <v>22</v>
      </c>
      <c r="D20" s="52" t="s">
        <v>68</v>
      </c>
      <c r="E20" s="53">
        <v>2.02</v>
      </c>
      <c r="F20" s="54">
        <f t="shared" si="0"/>
        <v>10465.62</v>
      </c>
    </row>
    <row r="21" spans="1:6" s="55" customFormat="1" ht="31.5" customHeight="1" outlineLevel="1">
      <c r="A21" s="49" t="s">
        <v>101</v>
      </c>
      <c r="B21" s="50">
        <f>B8</f>
        <v>3333.8999999999996</v>
      </c>
      <c r="C21" s="51" t="s">
        <v>7</v>
      </c>
      <c r="D21" s="52" t="s">
        <v>7</v>
      </c>
      <c r="E21" s="53">
        <f>F21/B21/12</f>
        <v>0.08838497455432577</v>
      </c>
      <c r="F21" s="54">
        <f>SUM(F22:F23)</f>
        <v>3536</v>
      </c>
    </row>
    <row r="22" spans="1:6" s="55" customFormat="1" ht="19.5" customHeight="1" outlineLevel="1">
      <c r="A22" s="56" t="s">
        <v>91</v>
      </c>
      <c r="B22" s="50">
        <v>425</v>
      </c>
      <c r="C22" s="51">
        <v>12</v>
      </c>
      <c r="D22" s="52" t="s">
        <v>7</v>
      </c>
      <c r="E22" s="53">
        <v>0.26</v>
      </c>
      <c r="F22" s="54">
        <f>ROUND(B22*C22*E22,2)</f>
        <v>1326</v>
      </c>
    </row>
    <row r="23" spans="1:6" s="55" customFormat="1" ht="19.5" customHeight="1" outlineLevel="1">
      <c r="A23" s="56" t="s">
        <v>92</v>
      </c>
      <c r="B23" s="50">
        <v>425</v>
      </c>
      <c r="C23" s="51">
        <v>1</v>
      </c>
      <c r="D23" s="52" t="s">
        <v>7</v>
      </c>
      <c r="E23" s="53">
        <v>5.2</v>
      </c>
      <c r="F23" s="54">
        <f>ROUND(B23*C23*E23,2)</f>
        <v>2210</v>
      </c>
    </row>
    <row r="24" spans="1:6" s="55" customFormat="1" ht="42.75" customHeight="1" outlineLevel="1">
      <c r="A24" s="49" t="s">
        <v>102</v>
      </c>
      <c r="B24" s="50">
        <f>B8</f>
        <v>3333.8999999999996</v>
      </c>
      <c r="C24" s="51">
        <v>12</v>
      </c>
      <c r="D24" s="52" t="s">
        <v>68</v>
      </c>
      <c r="E24" s="53">
        <f>F24/B24/C24</f>
        <v>6.029813931631623</v>
      </c>
      <c r="F24" s="54">
        <f>SUM(F25:F38)</f>
        <v>241233.56</v>
      </c>
    </row>
    <row r="25" spans="1:6" s="65" customFormat="1" ht="18" customHeight="1" outlineLevel="1">
      <c r="A25" s="64" t="s">
        <v>79</v>
      </c>
      <c r="B25" s="57">
        <v>556.4</v>
      </c>
      <c r="C25" s="50">
        <v>2</v>
      </c>
      <c r="D25" s="58" t="s">
        <v>68</v>
      </c>
      <c r="E25" s="52">
        <v>3.44</v>
      </c>
      <c r="F25" s="53">
        <f>ROUND(B25*C25*E25,2)</f>
        <v>3828.03</v>
      </c>
    </row>
    <row r="26" spans="1:6" s="65" customFormat="1" ht="18" customHeight="1" outlineLevel="1">
      <c r="A26" s="56" t="s">
        <v>80</v>
      </c>
      <c r="B26" s="57">
        <v>479</v>
      </c>
      <c r="C26" s="50">
        <v>2</v>
      </c>
      <c r="D26" s="58" t="s">
        <v>68</v>
      </c>
      <c r="E26" s="52">
        <v>3.44</v>
      </c>
      <c r="F26" s="53">
        <f aca="true" t="shared" si="1" ref="F26:F37">ROUND(B26*C26*E26,2)</f>
        <v>3295.52</v>
      </c>
    </row>
    <row r="27" spans="1:6" s="65" customFormat="1" ht="19.5" customHeight="1" outlineLevel="1">
      <c r="A27" s="56" t="s">
        <v>81</v>
      </c>
      <c r="B27" s="66">
        <v>425</v>
      </c>
      <c r="C27" s="50">
        <v>2</v>
      </c>
      <c r="D27" s="58" t="s">
        <v>68</v>
      </c>
      <c r="E27" s="52">
        <v>3.44</v>
      </c>
      <c r="F27" s="53">
        <f t="shared" si="1"/>
        <v>2924</v>
      </c>
    </row>
    <row r="28" spans="1:6" s="65" customFormat="1" ht="18.75" customHeight="1" outlineLevel="1">
      <c r="A28" s="56" t="s">
        <v>82</v>
      </c>
      <c r="B28" s="66">
        <v>8.67</v>
      </c>
      <c r="C28" s="50">
        <v>2</v>
      </c>
      <c r="D28" s="58" t="s">
        <v>68</v>
      </c>
      <c r="E28" s="52">
        <v>22.91</v>
      </c>
      <c r="F28" s="53">
        <f t="shared" si="1"/>
        <v>397.26</v>
      </c>
    </row>
    <row r="29" spans="1:6" s="65" customFormat="1" ht="19.5" customHeight="1" outlineLevel="1">
      <c r="A29" s="56" t="s">
        <v>83</v>
      </c>
      <c r="B29" s="57">
        <v>278.2</v>
      </c>
      <c r="C29" s="50">
        <v>1</v>
      </c>
      <c r="D29" s="58" t="s">
        <v>68</v>
      </c>
      <c r="E29" s="52">
        <v>42.7</v>
      </c>
      <c r="F29" s="53">
        <f t="shared" si="1"/>
        <v>11879.14</v>
      </c>
    </row>
    <row r="30" spans="1:6" s="65" customFormat="1" ht="32.25" customHeight="1" outlineLevel="1">
      <c r="A30" s="64" t="s">
        <v>118</v>
      </c>
      <c r="B30" s="57">
        <v>8.67</v>
      </c>
      <c r="C30" s="50">
        <v>2</v>
      </c>
      <c r="D30" s="58" t="s">
        <v>68</v>
      </c>
      <c r="E30" s="52">
        <v>290.42</v>
      </c>
      <c r="F30" s="53">
        <f t="shared" si="1"/>
        <v>5035.88</v>
      </c>
    </row>
    <row r="31" spans="1:6" s="65" customFormat="1" ht="21" customHeight="1" outlineLevel="1">
      <c r="A31" s="56" t="s">
        <v>84</v>
      </c>
      <c r="B31" s="57">
        <v>1</v>
      </c>
      <c r="C31" s="50">
        <v>1</v>
      </c>
      <c r="D31" s="58" t="s">
        <v>90</v>
      </c>
      <c r="E31" s="52">
        <v>244.6</v>
      </c>
      <c r="F31" s="53">
        <f t="shared" si="1"/>
        <v>244.6</v>
      </c>
    </row>
    <row r="32" spans="1:6" s="65" customFormat="1" ht="21" customHeight="1" outlineLevel="1">
      <c r="A32" s="56" t="s">
        <v>85</v>
      </c>
      <c r="B32" s="57">
        <v>1</v>
      </c>
      <c r="C32" s="50">
        <v>1</v>
      </c>
      <c r="D32" s="58" t="s">
        <v>90</v>
      </c>
      <c r="E32" s="52">
        <v>58.76</v>
      </c>
      <c r="F32" s="53">
        <f t="shared" si="1"/>
        <v>58.76</v>
      </c>
    </row>
    <row r="33" spans="1:6" s="65" customFormat="1" ht="21" customHeight="1" outlineLevel="1">
      <c r="A33" s="56" t="s">
        <v>86</v>
      </c>
      <c r="B33" s="57">
        <v>0.3</v>
      </c>
      <c r="C33" s="50">
        <v>1</v>
      </c>
      <c r="D33" s="58" t="s">
        <v>68</v>
      </c>
      <c r="E33" s="52">
        <v>832.72</v>
      </c>
      <c r="F33" s="53">
        <f t="shared" si="1"/>
        <v>249.82</v>
      </c>
    </row>
    <row r="34" spans="1:6" s="65" customFormat="1" ht="21" customHeight="1" outlineLevel="1">
      <c r="A34" s="56" t="s">
        <v>87</v>
      </c>
      <c r="B34" s="66">
        <v>0.3</v>
      </c>
      <c r="C34" s="50">
        <v>1</v>
      </c>
      <c r="D34" s="58" t="s">
        <v>68</v>
      </c>
      <c r="E34" s="52">
        <v>113.78</v>
      </c>
      <c r="F34" s="53">
        <f t="shared" si="1"/>
        <v>34.13</v>
      </c>
    </row>
    <row r="35" spans="1:6" s="65" customFormat="1" ht="30" customHeight="1" outlineLevel="1">
      <c r="A35" s="56" t="s">
        <v>88</v>
      </c>
      <c r="B35" s="57">
        <v>467.5</v>
      </c>
      <c r="C35" s="50">
        <v>104</v>
      </c>
      <c r="D35" s="58" t="s">
        <v>68</v>
      </c>
      <c r="E35" s="52">
        <v>1.35</v>
      </c>
      <c r="F35" s="53">
        <f t="shared" si="1"/>
        <v>65637</v>
      </c>
    </row>
    <row r="36" spans="1:6" s="65" customFormat="1" ht="19.5" customHeight="1" outlineLevel="1">
      <c r="A36" s="64" t="s">
        <v>89</v>
      </c>
      <c r="B36" s="57">
        <v>1927.7</v>
      </c>
      <c r="C36" s="50">
        <v>2</v>
      </c>
      <c r="D36" s="58" t="s">
        <v>68</v>
      </c>
      <c r="E36" s="52">
        <v>1.35</v>
      </c>
      <c r="F36" s="53">
        <f t="shared" si="1"/>
        <v>5204.79</v>
      </c>
    </row>
    <row r="37" spans="1:6" s="65" customFormat="1" ht="28.5" customHeight="1" outlineLevel="1">
      <c r="A37" s="67" t="s">
        <v>119</v>
      </c>
      <c r="B37" s="57">
        <v>60</v>
      </c>
      <c r="C37" s="50">
        <v>1</v>
      </c>
      <c r="D37" s="58" t="s">
        <v>68</v>
      </c>
      <c r="E37" s="68">
        <v>998.93</v>
      </c>
      <c r="F37" s="53">
        <f t="shared" si="1"/>
        <v>59935.8</v>
      </c>
    </row>
    <row r="38" spans="1:6" s="65" customFormat="1" ht="21" customHeight="1" outlineLevel="1">
      <c r="A38" s="56" t="s">
        <v>137</v>
      </c>
      <c r="B38" s="57"/>
      <c r="C38" s="50"/>
      <c r="D38" s="58"/>
      <c r="E38" s="68"/>
      <c r="F38" s="53">
        <v>82508.83</v>
      </c>
    </row>
    <row r="39" spans="1:6" s="29" customFormat="1" ht="31.5" customHeight="1" outlineLevel="1">
      <c r="A39" s="41" t="s">
        <v>93</v>
      </c>
      <c r="B39" s="42">
        <f>B8</f>
        <v>3333.8999999999996</v>
      </c>
      <c r="C39" s="43">
        <v>12</v>
      </c>
      <c r="D39" s="44" t="s">
        <v>24</v>
      </c>
      <c r="E39" s="45">
        <v>0.06</v>
      </c>
      <c r="F39" s="46">
        <f>B39*C39*E39</f>
        <v>2400.4079999999994</v>
      </c>
    </row>
    <row r="40" spans="1:6" s="28" customFormat="1" ht="48" customHeight="1">
      <c r="A40" s="23" t="s">
        <v>94</v>
      </c>
      <c r="B40" s="24">
        <f>B8</f>
        <v>3333.8999999999996</v>
      </c>
      <c r="C40" s="38">
        <v>12</v>
      </c>
      <c r="D40" s="25" t="s">
        <v>68</v>
      </c>
      <c r="E40" s="26">
        <f>SUM(E41,E48,E61)</f>
        <v>9.3</v>
      </c>
      <c r="F40" s="39">
        <f>SUM(F41,F48,F61)</f>
        <v>372063.24</v>
      </c>
    </row>
    <row r="41" spans="1:6" s="55" customFormat="1" ht="30.75" customHeight="1">
      <c r="A41" s="49" t="s">
        <v>95</v>
      </c>
      <c r="B41" s="50">
        <f>B40</f>
        <v>3333.8999999999996</v>
      </c>
      <c r="C41" s="51">
        <v>12</v>
      </c>
      <c r="D41" s="52" t="s">
        <v>68</v>
      </c>
      <c r="E41" s="53">
        <f>F41/B41/C41</f>
        <v>0.6700000999830028</v>
      </c>
      <c r="F41" s="54">
        <f>SUM(F42:F47)</f>
        <v>26804.559999999998</v>
      </c>
    </row>
    <row r="42" spans="1:6" s="55" customFormat="1" ht="30.75" customHeight="1">
      <c r="A42" s="56" t="s">
        <v>120</v>
      </c>
      <c r="B42" s="57">
        <v>9</v>
      </c>
      <c r="C42" s="50">
        <v>12</v>
      </c>
      <c r="D42" s="58" t="s">
        <v>90</v>
      </c>
      <c r="E42" s="59">
        <v>34.64</v>
      </c>
      <c r="F42" s="53">
        <f>ROUND(B42*C42*E42,2)</f>
        <v>3741.12</v>
      </c>
    </row>
    <row r="43" spans="1:6" s="55" customFormat="1" ht="15">
      <c r="A43" s="56" t="s">
        <v>121</v>
      </c>
      <c r="B43" s="57">
        <f>1</f>
        <v>1</v>
      </c>
      <c r="C43" s="50">
        <v>12</v>
      </c>
      <c r="D43" s="58" t="s">
        <v>90</v>
      </c>
      <c r="E43" s="59">
        <v>192.81</v>
      </c>
      <c r="F43" s="53">
        <f>ROUND(B43*C43*E43,2)</f>
        <v>2313.72</v>
      </c>
    </row>
    <row r="44" spans="1:6" s="55" customFormat="1" ht="30">
      <c r="A44" s="56" t="s">
        <v>104</v>
      </c>
      <c r="B44" s="57">
        <v>18</v>
      </c>
      <c r="C44" s="50">
        <v>1</v>
      </c>
      <c r="D44" s="58" t="s">
        <v>90</v>
      </c>
      <c r="E44" s="59">
        <v>465.56</v>
      </c>
      <c r="F44" s="53">
        <f>ROUND(B44*C44*E44,2)</f>
        <v>8380.08</v>
      </c>
    </row>
    <row r="45" spans="1:6" s="55" customFormat="1" ht="15">
      <c r="A45" s="56" t="s">
        <v>105</v>
      </c>
      <c r="B45" s="57">
        <v>1</v>
      </c>
      <c r="C45" s="50">
        <v>1</v>
      </c>
      <c r="D45" s="58" t="s">
        <v>90</v>
      </c>
      <c r="E45" s="59">
        <v>2147.22</v>
      </c>
      <c r="F45" s="53">
        <f>ROUND(B45*C45*E45,2)</f>
        <v>2147.22</v>
      </c>
    </row>
    <row r="46" spans="1:6" s="55" customFormat="1" ht="30">
      <c r="A46" s="56" t="s">
        <v>122</v>
      </c>
      <c r="B46" s="57">
        <v>1</v>
      </c>
      <c r="C46" s="50">
        <v>1</v>
      </c>
      <c r="D46" s="58" t="s">
        <v>106</v>
      </c>
      <c r="E46" s="52">
        <v>4000</v>
      </c>
      <c r="F46" s="53">
        <f>ROUND(B46*C46*E46,2)</f>
        <v>4000</v>
      </c>
    </row>
    <row r="47" spans="1:6" s="55" customFormat="1" ht="17.25" customHeight="1" outlineLevel="1">
      <c r="A47" s="56" t="s">
        <v>123</v>
      </c>
      <c r="B47" s="57" t="s">
        <v>134</v>
      </c>
      <c r="C47" s="50" t="s">
        <v>134</v>
      </c>
      <c r="D47" s="58" t="s">
        <v>134</v>
      </c>
      <c r="E47" s="52" t="s">
        <v>134</v>
      </c>
      <c r="F47" s="53">
        <v>6222.42</v>
      </c>
    </row>
    <row r="48" spans="1:6" s="55" customFormat="1" ht="45.75" customHeight="1">
      <c r="A48" s="49" t="s">
        <v>96</v>
      </c>
      <c r="B48" s="50">
        <f>B41</f>
        <v>3333.8999999999996</v>
      </c>
      <c r="C48" s="51">
        <v>12</v>
      </c>
      <c r="D48" s="52" t="s">
        <v>68</v>
      </c>
      <c r="E48" s="53">
        <f>F48/B48/C48</f>
        <v>4.479999900016996</v>
      </c>
      <c r="F48" s="54">
        <f>SUM(F49:F60)</f>
        <v>179230.45999999996</v>
      </c>
    </row>
    <row r="49" spans="1:6" s="55" customFormat="1" ht="30">
      <c r="A49" s="56" t="s">
        <v>107</v>
      </c>
      <c r="B49" s="57">
        <v>160</v>
      </c>
      <c r="C49" s="50">
        <v>1</v>
      </c>
      <c r="D49" s="58" t="s">
        <v>108</v>
      </c>
      <c r="E49" s="60">
        <v>23.99</v>
      </c>
      <c r="F49" s="52">
        <f>ROUND(B49*C49*E49,2)</f>
        <v>3838.4</v>
      </c>
    </row>
    <row r="50" spans="1:6" s="55" customFormat="1" ht="15">
      <c r="A50" s="56" t="s">
        <v>109</v>
      </c>
      <c r="B50" s="57">
        <v>160</v>
      </c>
      <c r="C50" s="50">
        <v>1</v>
      </c>
      <c r="D50" s="58" t="s">
        <v>110</v>
      </c>
      <c r="E50" s="60">
        <v>95.9</v>
      </c>
      <c r="F50" s="52">
        <f aca="true" t="shared" si="2" ref="F50:F59">ROUND(B50*C50*E50,2)</f>
        <v>15344</v>
      </c>
    </row>
    <row r="51" spans="1:6" s="55" customFormat="1" ht="15">
      <c r="A51" s="56" t="s">
        <v>111</v>
      </c>
      <c r="B51" s="57">
        <v>15304</v>
      </c>
      <c r="C51" s="50">
        <v>1</v>
      </c>
      <c r="D51" s="58" t="s">
        <v>112</v>
      </c>
      <c r="E51" s="60">
        <v>0.36</v>
      </c>
      <c r="F51" s="52">
        <f t="shared" si="2"/>
        <v>5509.44</v>
      </c>
    </row>
    <row r="52" spans="1:6" s="55" customFormat="1" ht="15">
      <c r="A52" s="56" t="s">
        <v>113</v>
      </c>
      <c r="B52" s="57">
        <v>1</v>
      </c>
      <c r="C52" s="50">
        <v>1</v>
      </c>
      <c r="D52" s="58" t="s">
        <v>114</v>
      </c>
      <c r="E52" s="60">
        <v>684.84</v>
      </c>
      <c r="F52" s="52">
        <f t="shared" si="2"/>
        <v>684.84</v>
      </c>
    </row>
    <row r="53" spans="1:6" s="55" customFormat="1" ht="45">
      <c r="A53" s="56" t="s">
        <v>124</v>
      </c>
      <c r="B53" s="57">
        <v>424.8</v>
      </c>
      <c r="C53" s="50">
        <v>104</v>
      </c>
      <c r="D53" s="58" t="s">
        <v>68</v>
      </c>
      <c r="E53" s="60">
        <v>1.35</v>
      </c>
      <c r="F53" s="52">
        <f t="shared" si="2"/>
        <v>59641.92</v>
      </c>
    </row>
    <row r="54" spans="1:6" s="55" customFormat="1" ht="30">
      <c r="A54" s="56" t="s">
        <v>125</v>
      </c>
      <c r="B54" s="57">
        <v>3</v>
      </c>
      <c r="C54" s="50">
        <v>1</v>
      </c>
      <c r="D54" s="58" t="s">
        <v>90</v>
      </c>
      <c r="E54" s="60">
        <v>267.18</v>
      </c>
      <c r="F54" s="52">
        <f t="shared" si="2"/>
        <v>801.54</v>
      </c>
    </row>
    <row r="55" spans="1:6" s="55" customFormat="1" ht="15">
      <c r="A55" s="56" t="s">
        <v>126</v>
      </c>
      <c r="B55" s="57">
        <v>95</v>
      </c>
      <c r="C55" s="50">
        <v>1</v>
      </c>
      <c r="D55" s="58" t="s">
        <v>90</v>
      </c>
      <c r="E55" s="60">
        <v>82.37</v>
      </c>
      <c r="F55" s="52">
        <f t="shared" si="2"/>
        <v>7825.15</v>
      </c>
    </row>
    <row r="56" spans="1:6" s="55" customFormat="1" ht="15">
      <c r="A56" s="56" t="s">
        <v>115</v>
      </c>
      <c r="B56" s="57">
        <v>8</v>
      </c>
      <c r="C56" s="50">
        <v>1</v>
      </c>
      <c r="D56" s="58" t="s">
        <v>90</v>
      </c>
      <c r="E56" s="60">
        <v>230.38</v>
      </c>
      <c r="F56" s="52">
        <f t="shared" si="2"/>
        <v>1843.04</v>
      </c>
    </row>
    <row r="57" spans="1:6" s="55" customFormat="1" ht="30">
      <c r="A57" s="56" t="s">
        <v>127</v>
      </c>
      <c r="B57" s="57">
        <v>556.4</v>
      </c>
      <c r="C57" s="50">
        <v>3</v>
      </c>
      <c r="D57" s="58" t="s">
        <v>68</v>
      </c>
      <c r="E57" s="60">
        <v>1.35</v>
      </c>
      <c r="F57" s="52">
        <f t="shared" si="2"/>
        <v>2253.42</v>
      </c>
    </row>
    <row r="58" spans="1:6" s="55" customFormat="1" ht="30">
      <c r="A58" s="56" t="s">
        <v>128</v>
      </c>
      <c r="B58" s="57">
        <v>44</v>
      </c>
      <c r="C58" s="50">
        <v>1</v>
      </c>
      <c r="D58" s="58" t="s">
        <v>110</v>
      </c>
      <c r="E58" s="60">
        <v>133.98</v>
      </c>
      <c r="F58" s="52">
        <f t="shared" si="2"/>
        <v>5895.12</v>
      </c>
    </row>
    <row r="59" spans="1:6" s="55" customFormat="1" ht="15" customHeight="1">
      <c r="A59" s="56" t="s">
        <v>116</v>
      </c>
      <c r="B59" s="57">
        <v>64</v>
      </c>
      <c r="C59" s="50">
        <v>1</v>
      </c>
      <c r="D59" s="58" t="s">
        <v>117</v>
      </c>
      <c r="E59" s="60">
        <v>191.8</v>
      </c>
      <c r="F59" s="52">
        <f t="shared" si="2"/>
        <v>12275.2</v>
      </c>
    </row>
    <row r="60" spans="1:6" s="55" customFormat="1" ht="15">
      <c r="A60" s="56" t="s">
        <v>123</v>
      </c>
      <c r="B60" s="57" t="s">
        <v>134</v>
      </c>
      <c r="C60" s="50" t="s">
        <v>134</v>
      </c>
      <c r="D60" s="58" t="s">
        <v>134</v>
      </c>
      <c r="E60" s="52" t="s">
        <v>134</v>
      </c>
      <c r="F60" s="52">
        <v>63318.39</v>
      </c>
    </row>
    <row r="61" spans="1:6" s="55" customFormat="1" ht="18" customHeight="1">
      <c r="A61" s="49" t="s">
        <v>103</v>
      </c>
      <c r="B61" s="50">
        <f>B48</f>
        <v>3333.8999999999996</v>
      </c>
      <c r="C61" s="51">
        <v>12</v>
      </c>
      <c r="D61" s="52" t="s">
        <v>68</v>
      </c>
      <c r="E61" s="53">
        <f>F61/B61/C61</f>
        <v>4.150000000000001</v>
      </c>
      <c r="F61" s="54">
        <f>SUM(F62:F67)</f>
        <v>166028.22000000003</v>
      </c>
    </row>
    <row r="62" spans="1:6" s="55" customFormat="1" ht="30">
      <c r="A62" s="56" t="s">
        <v>138</v>
      </c>
      <c r="B62" s="50">
        <v>1</v>
      </c>
      <c r="C62" s="51">
        <v>365</v>
      </c>
      <c r="D62" s="52" t="s">
        <v>144</v>
      </c>
      <c r="E62" s="53">
        <v>24.03</v>
      </c>
      <c r="F62" s="54">
        <f>ROUND(B62*C62*E62,2)</f>
        <v>8770.95</v>
      </c>
    </row>
    <row r="63" spans="1:6" s="55" customFormat="1" ht="75">
      <c r="A63" s="56" t="s">
        <v>139</v>
      </c>
      <c r="B63" s="50">
        <v>1</v>
      </c>
      <c r="C63" s="51">
        <v>12</v>
      </c>
      <c r="D63" s="52" t="s">
        <v>144</v>
      </c>
      <c r="E63" s="53">
        <v>874.3</v>
      </c>
      <c r="F63" s="54">
        <f>ROUND(B63*C63*E63,2)</f>
        <v>10491.6</v>
      </c>
    </row>
    <row r="64" spans="1:6" s="55" customFormat="1" ht="45">
      <c r="A64" s="56" t="s">
        <v>140</v>
      </c>
      <c r="B64" s="50">
        <v>1</v>
      </c>
      <c r="C64" s="51">
        <v>4</v>
      </c>
      <c r="D64" s="52" t="s">
        <v>144</v>
      </c>
      <c r="E64" s="53">
        <v>12835.52</v>
      </c>
      <c r="F64" s="54">
        <f>ROUND(B64*C64*E64,2)</f>
        <v>51342.08</v>
      </c>
    </row>
    <row r="65" spans="1:6" s="55" customFormat="1" ht="18" customHeight="1">
      <c r="A65" s="56" t="s">
        <v>141</v>
      </c>
      <c r="B65" s="50">
        <v>1</v>
      </c>
      <c r="C65" s="51">
        <v>1</v>
      </c>
      <c r="D65" s="52" t="s">
        <v>144</v>
      </c>
      <c r="E65" s="53">
        <v>4940</v>
      </c>
      <c r="F65" s="54">
        <f>ROUND(B65*C65*E65,2)</f>
        <v>4940</v>
      </c>
    </row>
    <row r="66" spans="1:6" s="55" customFormat="1" ht="18" customHeight="1">
      <c r="A66" s="56" t="s">
        <v>143</v>
      </c>
      <c r="B66" s="50">
        <v>1</v>
      </c>
      <c r="C66" s="51">
        <v>1</v>
      </c>
      <c r="D66" s="52" t="s">
        <v>144</v>
      </c>
      <c r="E66" s="53">
        <v>2538.32</v>
      </c>
      <c r="F66" s="54">
        <f>ROUND(B66*C66*E66,2)</f>
        <v>2538.32</v>
      </c>
    </row>
    <row r="67" spans="1:6" s="55" customFormat="1" ht="17.25" customHeight="1">
      <c r="A67" s="61" t="s">
        <v>142</v>
      </c>
      <c r="B67" s="50"/>
      <c r="C67" s="51"/>
      <c r="D67" s="52"/>
      <c r="E67" s="53"/>
      <c r="F67" s="54">
        <v>87945.27</v>
      </c>
    </row>
    <row r="68" spans="1:6" s="28" customFormat="1" ht="18" customHeight="1">
      <c r="A68" s="35" t="s">
        <v>69</v>
      </c>
      <c r="B68" s="36"/>
      <c r="C68" s="36"/>
      <c r="D68" s="37"/>
      <c r="E68" s="62">
        <f>E8+E40</f>
        <v>20.7689272323705</v>
      </c>
      <c r="F68" s="30">
        <f>F8+F40</f>
        <v>830898.318</v>
      </c>
    </row>
    <row r="69" spans="1:6" ht="15">
      <c r="A69" s="31"/>
      <c r="B69" s="32"/>
      <c r="C69" s="32"/>
      <c r="D69" s="32"/>
      <c r="E69" s="32"/>
      <c r="F69" s="32"/>
    </row>
    <row r="70" spans="1:5" ht="15">
      <c r="A70" s="48" t="s">
        <v>132</v>
      </c>
      <c r="B70" s="33"/>
      <c r="C70" s="20" t="s">
        <v>133</v>
      </c>
      <c r="E70" s="34"/>
    </row>
    <row r="71" ht="15">
      <c r="A71" s="19" t="s">
        <v>134</v>
      </c>
    </row>
    <row r="72" spans="1:3" ht="15">
      <c r="A72" s="48" t="s">
        <v>146</v>
      </c>
      <c r="B72" s="47"/>
      <c r="C72" s="20" t="s">
        <v>135</v>
      </c>
    </row>
    <row r="74" spans="1:2" ht="15">
      <c r="A74" s="48" t="s">
        <v>147</v>
      </c>
      <c r="B74" s="47"/>
    </row>
  </sheetData>
  <sheetProtection/>
  <mergeCells count="4">
    <mergeCell ref="A1:F1"/>
    <mergeCell ref="A2:F2"/>
    <mergeCell ref="A3:F3"/>
    <mergeCell ref="D5:F5"/>
  </mergeCells>
  <printOptions/>
  <pageMargins left="0.24" right="0.2" top="0.48" bottom="0.48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Пользователь Windows</cp:lastModifiedBy>
  <cp:lastPrinted>2020-03-27T09:27:10Z</cp:lastPrinted>
  <dcterms:created xsi:type="dcterms:W3CDTF">2018-04-02T07:45:01Z</dcterms:created>
  <dcterms:modified xsi:type="dcterms:W3CDTF">2022-03-22T07:08:50Z</dcterms:modified>
  <cp:category/>
  <cp:version/>
  <cp:contentType/>
  <cp:contentStatus/>
</cp:coreProperties>
</file>